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6" i="1"/>
  <c r="L7"/>
  <c r="J7"/>
  <c r="K7"/>
  <c r="I73"/>
  <c r="I8"/>
  <c r="G73"/>
  <c r="F73"/>
  <c r="E73"/>
  <c r="E8"/>
  <c r="D73"/>
  <c r="D8"/>
  <c r="C8"/>
  <c r="C59"/>
  <c r="D68"/>
  <c r="E68"/>
  <c r="F68"/>
  <c r="G68"/>
  <c r="H68"/>
  <c r="I68"/>
  <c r="J68"/>
  <c r="K68"/>
  <c r="L68"/>
  <c r="M68"/>
  <c r="N68"/>
  <c r="D63"/>
  <c r="E63"/>
  <c r="F63"/>
  <c r="G63"/>
  <c r="H63"/>
  <c r="I63"/>
  <c r="J63"/>
  <c r="K63"/>
  <c r="L63"/>
  <c r="M63"/>
  <c r="N63"/>
  <c r="D69"/>
  <c r="E69"/>
  <c r="F69"/>
  <c r="G69"/>
  <c r="H69"/>
  <c r="I69"/>
  <c r="J69"/>
  <c r="K69"/>
  <c r="L69"/>
  <c r="M69"/>
  <c r="N69"/>
  <c r="D59"/>
  <c r="E59"/>
  <c r="F59"/>
  <c r="G59"/>
  <c r="H59"/>
  <c r="I59"/>
  <c r="J59"/>
  <c r="K59"/>
  <c r="L59"/>
  <c r="M59"/>
  <c r="N59"/>
  <c r="C69"/>
  <c r="C64" l="1"/>
  <c r="C68"/>
  <c r="C70" s="1"/>
  <c r="D67" s="1"/>
  <c r="N64"/>
  <c r="M64"/>
  <c r="L64"/>
  <c r="K64"/>
  <c r="J64"/>
  <c r="I64"/>
  <c r="H64"/>
  <c r="G64"/>
  <c r="F64"/>
  <c r="E64"/>
  <c r="D64"/>
  <c r="C63"/>
  <c r="C65" s="1"/>
  <c r="D62" s="1"/>
  <c r="N58"/>
  <c r="M58"/>
  <c r="L58"/>
  <c r="K58"/>
  <c r="J58"/>
  <c r="I58"/>
  <c r="H58"/>
  <c r="G58"/>
  <c r="F58"/>
  <c r="E58"/>
  <c r="D58"/>
  <c r="C58"/>
  <c r="C60" s="1"/>
  <c r="D53"/>
  <c r="E53"/>
  <c r="F53"/>
  <c r="G53"/>
  <c r="H53"/>
  <c r="I53"/>
  <c r="J53"/>
  <c r="K53"/>
  <c r="L53"/>
  <c r="M53"/>
  <c r="N53"/>
  <c r="O34"/>
  <c r="C53"/>
  <c r="C54" s="1"/>
  <c r="D33" s="1"/>
  <c r="D54" s="1"/>
  <c r="O37"/>
  <c r="O38"/>
  <c r="O39"/>
  <c r="O40"/>
  <c r="O41"/>
  <c r="O42"/>
  <c r="O43"/>
  <c r="O44"/>
  <c r="O45"/>
  <c r="O46"/>
  <c r="O47"/>
  <c r="O48"/>
  <c r="O49"/>
  <c r="O50"/>
  <c r="O51"/>
  <c r="O52"/>
  <c r="O36"/>
  <c r="O12"/>
  <c r="O13"/>
  <c r="O14"/>
  <c r="O15"/>
  <c r="O16"/>
  <c r="O17"/>
  <c r="O18"/>
  <c r="O19"/>
  <c r="O20"/>
  <c r="O21"/>
  <c r="O22"/>
  <c r="O23"/>
  <c r="O24"/>
  <c r="O25"/>
  <c r="O11"/>
  <c r="O8"/>
  <c r="O7"/>
  <c r="D9"/>
  <c r="E9"/>
  <c r="F9"/>
  <c r="G9"/>
  <c r="H9"/>
  <c r="I9"/>
  <c r="J9"/>
  <c r="K9"/>
  <c r="L9"/>
  <c r="M9"/>
  <c r="N9"/>
  <c r="D26"/>
  <c r="E26"/>
  <c r="F26"/>
  <c r="G26"/>
  <c r="H26"/>
  <c r="I26"/>
  <c r="J26"/>
  <c r="K26"/>
  <c r="L26"/>
  <c r="M26"/>
  <c r="N26"/>
  <c r="C26"/>
  <c r="C9"/>
  <c r="C73" l="1"/>
  <c r="O64"/>
  <c r="D57"/>
  <c r="D70"/>
  <c r="E33"/>
  <c r="E54" s="1"/>
  <c r="F33" s="1"/>
  <c r="O59"/>
  <c r="D60"/>
  <c r="D65"/>
  <c r="E62" s="1"/>
  <c r="E65" s="1"/>
  <c r="F62" s="1"/>
  <c r="F65" s="1"/>
  <c r="G62" s="1"/>
  <c r="G65" s="1"/>
  <c r="H62" s="1"/>
  <c r="H65" s="1"/>
  <c r="I62" s="1"/>
  <c r="I65" s="1"/>
  <c r="J62" s="1"/>
  <c r="J65" s="1"/>
  <c r="K62" s="1"/>
  <c r="K65" s="1"/>
  <c r="L62" s="1"/>
  <c r="L65" s="1"/>
  <c r="M62" s="1"/>
  <c r="M65" s="1"/>
  <c r="N62" s="1"/>
  <c r="N65" s="1"/>
  <c r="O69"/>
  <c r="O58"/>
  <c r="O63"/>
  <c r="O68"/>
  <c r="O9"/>
  <c r="O26"/>
  <c r="O53"/>
  <c r="C27"/>
  <c r="D6" s="1"/>
  <c r="D27" s="1"/>
  <c r="E6" s="1"/>
  <c r="E27" s="1"/>
  <c r="F6" s="1"/>
  <c r="F27" s="1"/>
  <c r="G6" s="1"/>
  <c r="G27" s="1"/>
  <c r="H6" s="1"/>
  <c r="H27" s="1"/>
  <c r="I6" s="1"/>
  <c r="I27" s="1"/>
  <c r="J6" s="1"/>
  <c r="J27" s="1"/>
  <c r="K6" s="1"/>
  <c r="K27" s="1"/>
  <c r="L6" s="1"/>
  <c r="L27" s="1"/>
  <c r="M6" s="1"/>
  <c r="M27" s="1"/>
  <c r="N6" s="1"/>
  <c r="N27" s="1"/>
  <c r="E67" l="1"/>
  <c r="E57"/>
  <c r="E60" s="1"/>
  <c r="E70"/>
  <c r="F54"/>
  <c r="G33" s="1"/>
  <c r="F67" l="1"/>
  <c r="F57"/>
  <c r="F60" s="1"/>
  <c r="G57" s="1"/>
  <c r="G60" s="1"/>
  <c r="H57" s="1"/>
  <c r="H60" s="1"/>
  <c r="F70"/>
  <c r="G54"/>
  <c r="H33" s="1"/>
  <c r="I57" l="1"/>
  <c r="I60" s="1"/>
  <c r="J57" s="1"/>
  <c r="J60" s="1"/>
  <c r="K57" s="1"/>
  <c r="K60" s="1"/>
  <c r="L57" s="1"/>
  <c r="L60" s="1"/>
  <c r="M57" s="1"/>
  <c r="M60" s="1"/>
  <c r="N57" s="1"/>
  <c r="N60" s="1"/>
  <c r="G67"/>
  <c r="G70" s="1"/>
  <c r="H54"/>
  <c r="I33" s="1"/>
  <c r="H67" l="1"/>
  <c r="H70" s="1"/>
  <c r="H73" s="1"/>
  <c r="I54"/>
  <c r="J33" s="1"/>
  <c r="I67" l="1"/>
  <c r="I70" s="1"/>
  <c r="J67" s="1"/>
  <c r="J70" s="1"/>
  <c r="J54"/>
  <c r="K33" s="1"/>
  <c r="K67" l="1"/>
  <c r="K70" s="1"/>
  <c r="K54"/>
  <c r="L33" s="1"/>
  <c r="L67" l="1"/>
  <c r="L70" s="1"/>
  <c r="L54"/>
  <c r="M33" s="1"/>
  <c r="M67" l="1"/>
  <c r="M70" s="1"/>
  <c r="N67" s="1"/>
  <c r="M54"/>
  <c r="N33" s="1"/>
  <c r="N54" s="1"/>
  <c r="N70" l="1"/>
</calcChain>
</file>

<file path=xl/sharedStrings.xml><?xml version="1.0" encoding="utf-8"?>
<sst xmlns="http://schemas.openxmlformats.org/spreadsheetml/2006/main" count="93" uniqueCount="50">
  <si>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</si>
  <si>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</si>
  <si>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</si>
  <si>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</si>
  <si>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</si>
  <si>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</si>
  <si>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</si>
  <si>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</si>
  <si>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</si>
  <si>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</si>
  <si>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</si>
  <si>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</si>
  <si>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начало месяца</t>
  </si>
  <si>
    <t>% от родительской оплаты</t>
  </si>
  <si>
    <t>Добровольные пожертвования</t>
  </si>
  <si>
    <t xml:space="preserve">Итого доходы </t>
  </si>
  <si>
    <t>Компенсация за мед.осмотр</t>
  </si>
  <si>
    <t>Услуги связи</t>
  </si>
  <si>
    <t>Транспортные услуги</t>
  </si>
  <si>
    <t>КОСГУ</t>
  </si>
  <si>
    <t>Приобретение основных средств</t>
  </si>
  <si>
    <t>Приобретение мягкого инвентаря</t>
  </si>
  <si>
    <t>Приобретение ГСМ</t>
  </si>
  <si>
    <t>Приобретение хоз.товаров</t>
  </si>
  <si>
    <t>Итого расходов</t>
  </si>
  <si>
    <t>Расходы в т.ч :</t>
  </si>
  <si>
    <t>Справка</t>
  </si>
  <si>
    <t>Заработная плата</t>
  </si>
  <si>
    <t>Начисления на зар.плату</t>
  </si>
  <si>
    <t>ИТОГО с начала года</t>
  </si>
  <si>
    <t>по МБ ДОУ Детский сад № 25</t>
  </si>
  <si>
    <t>Доходы з/плата</t>
  </si>
  <si>
    <t>Расходы з/плата</t>
  </si>
  <si>
    <t>Остаток на конец месяца</t>
  </si>
  <si>
    <t>Доходы  на коммунальные услуги</t>
  </si>
  <si>
    <t>Расходы на коммунальные услуги</t>
  </si>
  <si>
    <t>Доходы на прочие расходы</t>
  </si>
  <si>
    <t>Расходы на прочие расходы</t>
  </si>
  <si>
    <t>Коммунальные услуги</t>
  </si>
  <si>
    <t>Арендная плата</t>
  </si>
  <si>
    <t>Работы,услуги на содержание имущества</t>
  </si>
  <si>
    <t>Прочие работы,услуги</t>
  </si>
  <si>
    <t>Страхование</t>
  </si>
  <si>
    <t>Налоги,штрафы,сборы</t>
  </si>
  <si>
    <t>Приобретение мед.средств</t>
  </si>
  <si>
    <t>Приобретение строительных материалов</t>
  </si>
  <si>
    <t>ГПХ</t>
  </si>
  <si>
    <t>сверено</t>
  </si>
  <si>
    <t xml:space="preserve"> о расходовании внебюджетных средств за 2021год</t>
  </si>
  <si>
    <t xml:space="preserve"> о расходовании  средств ДПУ  за 2021год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</si>
</sst>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1" fillId="3" borderId="2" xfId="0" applyNumberFormat="1" applyFont="1" applyFill="1" applyBorder="1"/>
    <xf numFmtId="2" fontId="0" fillId="0" borderId="2" xfId="0" applyNumberFormat="1" applyBorder="1"/>
    <xf numFmtId="2" fontId="1" fillId="4" borderId="2" xfId="0" applyNumberFormat="1" applyFont="1" applyFill="1" applyBorder="1"/>
    <xf numFmtId="2" fontId="1" fillId="5" borderId="2" xfId="0" applyNumberFormat="1" applyFont="1" applyFill="1" applyBorder="1"/>
    <xf numFmtId="0" fontId="1" fillId="3" borderId="1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164" fontId="2" fillId="6" borderId="1" xfId="0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7" borderId="1" xfId="0" applyFont="1" applyFill="1" applyBorder="1"/>
    <xf numFmtId="164" fontId="2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64" fontId="1" fillId="7" borderId="1" xfId="0" applyNumberFormat="1" applyFont="1" applyFill="1" applyBorder="1"/>
    <xf numFmtId="0" fontId="2" fillId="8" borderId="1" xfId="0" applyFont="1" applyFill="1" applyBorder="1"/>
    <xf numFmtId="164" fontId="2" fillId="8" borderId="1" xfId="0" applyNumberFormat="1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164" fontId="1" fillId="8" borderId="1" xfId="0" applyNumberFormat="1" applyFont="1" applyFill="1" applyBorder="1"/>
    <xf numFmtId="0" fontId="0" fillId="0" borderId="3" xfId="0" applyBorder="1"/>
    <xf numFmtId="0" fontId="1" fillId="0" borderId="3" xfId="0" applyFont="1" applyBorder="1"/>
    <xf numFmtId="0" fontId="2" fillId="0" borderId="0" xfId="0" applyFont="1" applyFill="1"/>
    <xf numFmtId="43" fontId="1" fillId="3" borderId="1" xfId="1" applyFont="1" applyFill="1" applyBorder="1"/>
    <xf numFmtId="43" fontId="1" fillId="2" borderId="1" xfId="1" applyFont="1" applyFill="1" applyBorder="1"/>
    <xf numFmtId="164" fontId="0" fillId="0" borderId="0" xfId="0" applyNumberFormat="1"/>
    <xf numFmtId="2" fontId="0" fillId="9" borderId="0" xfId="0" applyNumberFormat="1" applyFill="1"/>
    <xf numFmtId="0" fontId="2" fillId="8" borderId="4" xfId="0" applyFont="1" applyFill="1" applyBorder="1"/>
    <xf numFmtId="164" fontId="2" fillId="8" borderId="4" xfId="0" applyNumberFormat="1" applyFont="1" applyFill="1" applyBorder="1"/>
    <xf numFmtId="0" fontId="0" fillId="9" borderId="0" xfId="0" applyFill="1" applyBorder="1"/>
    <xf numFmtId="43" fontId="0" fillId="9" borderId="0" xfId="0" applyNumberFormat="1" applyFill="1" applyBorder="1"/>
    <xf numFmtId="43" fontId="1" fillId="9" borderId="0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>
      <selection activeCell="N34" sqref="N34"/>
    </sheetView>
  </sheetViews>
  <sheetFormatPr defaultRowHeight="15"/>
  <cols>
    <col min="1" max="1" width="38.5703125" customWidth="1"/>
    <col min="2" max="2" width="9.140625" customWidth="1"/>
    <col min="3" max="3" width="13.7109375" customWidth="1"/>
    <col min="4" max="4" width="12.85546875" customWidth="1"/>
    <col min="5" max="5" width="13" customWidth="1"/>
    <col min="6" max="6" width="13.5703125" customWidth="1"/>
    <col min="7" max="7" width="12.85546875" customWidth="1"/>
    <col min="8" max="8" width="13.85546875" customWidth="1"/>
    <col min="9" max="10" width="12.85546875" customWidth="1"/>
    <col min="11" max="11" width="13.7109375" customWidth="1"/>
    <col min="12" max="12" width="13.5703125" customWidth="1"/>
    <col min="13" max="13" width="13.85546875" customWidth="1"/>
    <col min="14" max="14" width="13.140625" customWidth="1"/>
    <col min="15" max="15" width="20.85546875" style="2" customWidth="1"/>
  </cols>
  <sheetData>
    <row r="1" spans="1:16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6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6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6" s="14" customFormat="1">
      <c r="A5" s="15"/>
      <c r="B5" s="15" t="s">
        <v>19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29</v>
      </c>
    </row>
    <row r="6" spans="1:16" s="2" customFormat="1">
      <c r="A6" s="3" t="s">
        <v>12</v>
      </c>
      <c r="B6" s="3"/>
      <c r="C6" s="4">
        <v>6566.24</v>
      </c>
      <c r="D6" s="4">
        <f t="shared" ref="D6:N6" si="0">C27</f>
        <v>37323.939999999995</v>
      </c>
      <c r="E6" s="4">
        <f t="shared" si="0"/>
        <v>53261.729999999989</v>
      </c>
      <c r="F6" s="4">
        <f t="shared" si="0"/>
        <v>71201.06</v>
      </c>
      <c r="G6" s="4">
        <f t="shared" si="0"/>
        <v>85021</v>
      </c>
      <c r="H6" s="4">
        <f t="shared" si="0"/>
        <v>109998.07</v>
      </c>
      <c r="I6" s="4">
        <f t="shared" si="0"/>
        <v>85504.88</v>
      </c>
      <c r="J6" s="4">
        <f t="shared" si="0"/>
        <v>44965.61</v>
      </c>
      <c r="K6" s="4">
        <f t="shared" si="0"/>
        <v>-8434.75</v>
      </c>
      <c r="L6" s="4">
        <f t="shared" si="0"/>
        <v>-4761.0999999999985</v>
      </c>
      <c r="M6" s="4">
        <f t="shared" si="0"/>
        <v>5780.2400000000016</v>
      </c>
      <c r="N6" s="17">
        <f t="shared" si="0"/>
        <v>17373.720000000005</v>
      </c>
      <c r="O6" s="21"/>
    </row>
    <row r="7" spans="1:16">
      <c r="A7" s="5" t="s">
        <v>13</v>
      </c>
      <c r="B7" s="5"/>
      <c r="C7" s="6">
        <v>23872.1</v>
      </c>
      <c r="D7" s="6">
        <v>34808.89</v>
      </c>
      <c r="E7" s="6">
        <v>30470.93</v>
      </c>
      <c r="F7" s="6">
        <v>37606.14</v>
      </c>
      <c r="G7" s="6">
        <v>34820.11</v>
      </c>
      <c r="H7" s="6">
        <v>24356.63</v>
      </c>
      <c r="I7" s="6">
        <v>24327.69</v>
      </c>
      <c r="J7" s="6">
        <f>27684.47+135.51</f>
        <v>27819.98</v>
      </c>
      <c r="K7" s="6">
        <f>31539.73-73.44</f>
        <v>31466.29</v>
      </c>
      <c r="L7" s="6">
        <f>33457.55-384.73</f>
        <v>33072.82</v>
      </c>
      <c r="M7" s="6">
        <v>33013.64</v>
      </c>
      <c r="N7" s="18">
        <v>31250.09</v>
      </c>
      <c r="O7" s="25">
        <f>SUM(C7:N7)</f>
        <v>366885.31000000006</v>
      </c>
    </row>
    <row r="8" spans="1:16" ht="16.5" customHeight="1">
      <c r="A8" s="5" t="s">
        <v>14</v>
      </c>
      <c r="B8" s="5"/>
      <c r="C8" s="6">
        <f>3825.6+5100</f>
        <v>8925.6</v>
      </c>
      <c r="D8" s="6">
        <f>3450+4131</f>
        <v>7581</v>
      </c>
      <c r="E8" s="6">
        <f>4190</f>
        <v>4190</v>
      </c>
      <c r="F8" s="6">
        <v>6100</v>
      </c>
      <c r="G8" s="6">
        <v>3850</v>
      </c>
      <c r="H8" s="6">
        <v>3050</v>
      </c>
      <c r="I8" s="6">
        <f>2495-297</f>
        <v>2198</v>
      </c>
      <c r="J8" s="6">
        <v>4450</v>
      </c>
      <c r="K8" s="6">
        <v>5200</v>
      </c>
      <c r="L8" s="6">
        <v>4800</v>
      </c>
      <c r="M8" s="6">
        <v>4900</v>
      </c>
      <c r="N8" s="18">
        <v>4350</v>
      </c>
      <c r="O8" s="25">
        <f>SUM(C8:N8)</f>
        <v>59594.6</v>
      </c>
    </row>
    <row r="9" spans="1:16" s="2" customFormat="1">
      <c r="A9" s="8" t="s">
        <v>15</v>
      </c>
      <c r="B9" s="8"/>
      <c r="C9" s="9">
        <f>C7+C8</f>
        <v>32797.699999999997</v>
      </c>
      <c r="D9" s="9">
        <f t="shared" ref="D9:N9" si="1">D7+D8</f>
        <v>42389.89</v>
      </c>
      <c r="E9" s="9">
        <f t="shared" si="1"/>
        <v>34660.93</v>
      </c>
      <c r="F9" s="9">
        <f t="shared" si="1"/>
        <v>43706.14</v>
      </c>
      <c r="G9" s="9">
        <f t="shared" si="1"/>
        <v>38670.11</v>
      </c>
      <c r="H9" s="9">
        <f t="shared" si="1"/>
        <v>27406.63</v>
      </c>
      <c r="I9" s="9">
        <f t="shared" si="1"/>
        <v>26525.69</v>
      </c>
      <c r="J9" s="9">
        <f t="shared" si="1"/>
        <v>32269.98</v>
      </c>
      <c r="K9" s="9">
        <f t="shared" si="1"/>
        <v>36666.29</v>
      </c>
      <c r="L9" s="9">
        <f t="shared" si="1"/>
        <v>37872.82</v>
      </c>
      <c r="M9" s="9">
        <f t="shared" si="1"/>
        <v>37913.64</v>
      </c>
      <c r="N9" s="9">
        <f t="shared" si="1"/>
        <v>35600.089999999997</v>
      </c>
      <c r="O9" s="9">
        <f>SUM(C9:N9)</f>
        <v>426479.90999999992</v>
      </c>
    </row>
    <row r="10" spans="1:16">
      <c r="A10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26"/>
      <c r="P10" s="23"/>
    </row>
    <row r="11" spans="1:16">
      <c r="A11" s="7" t="s">
        <v>16</v>
      </c>
      <c r="B11" s="7">
        <v>212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f>SUM(C11:N11)</f>
        <v>0</v>
      </c>
    </row>
    <row r="12" spans="1:16">
      <c r="A12" s="7" t="s">
        <v>17</v>
      </c>
      <c r="B12" s="7">
        <v>221</v>
      </c>
      <c r="C12" s="6">
        <v>2040</v>
      </c>
      <c r="D12" s="6"/>
      <c r="E12" s="6">
        <v>4080</v>
      </c>
      <c r="F12" s="6">
        <v>2883.62</v>
      </c>
      <c r="G12" s="6">
        <v>2775.05</v>
      </c>
      <c r="H12" s="6">
        <v>2780.62</v>
      </c>
      <c r="I12" s="6">
        <v>2840.16</v>
      </c>
      <c r="J12" s="6">
        <v>2853.12</v>
      </c>
      <c r="K12" s="6">
        <v>2846.64</v>
      </c>
      <c r="L12" s="6">
        <v>2781.48</v>
      </c>
      <c r="M12" s="6">
        <v>2782.56</v>
      </c>
      <c r="N12" s="18">
        <v>2880.48</v>
      </c>
      <c r="O12" s="25">
        <f t="shared" ref="O12:O26" si="2">SUM(C12:N12)</f>
        <v>31543.729999999996</v>
      </c>
    </row>
    <row r="13" spans="1:16">
      <c r="A13" s="7" t="s">
        <v>18</v>
      </c>
      <c r="B13" s="7">
        <v>222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8"/>
      <c r="O13" s="25">
        <f t="shared" si="2"/>
        <v>0</v>
      </c>
    </row>
    <row r="14" spans="1:16">
      <c r="A14" s="7" t="s">
        <v>38</v>
      </c>
      <c r="B14" s="7">
        <v>223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8"/>
      <c r="O14" s="25">
        <f t="shared" si="2"/>
        <v>0</v>
      </c>
    </row>
    <row r="15" spans="1:16">
      <c r="A15" s="7" t="s">
        <v>39</v>
      </c>
      <c r="B15" s="7">
        <v>224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8"/>
      <c r="O15" s="25">
        <f t="shared" si="2"/>
        <v>0</v>
      </c>
    </row>
    <row r="16" spans="1:16">
      <c r="A16" s="7" t="s">
        <v>40</v>
      </c>
      <c r="B16" s="7">
        <v>225</v>
      </c>
      <c r="C16" s="6"/>
      <c r="D16" s="6">
        <v>4841.6000000000004</v>
      </c>
      <c r="E16" s="6">
        <v>9041.6</v>
      </c>
      <c r="F16" s="6">
        <v>2372.58</v>
      </c>
      <c r="G16" s="6"/>
      <c r="H16" s="6">
        <v>12500</v>
      </c>
      <c r="I16" s="6">
        <v>2120</v>
      </c>
      <c r="J16" s="6"/>
      <c r="K16" s="6">
        <v>8000</v>
      </c>
      <c r="L16" s="6"/>
      <c r="M16" s="6">
        <f>27187.6-8000</f>
        <v>19187.599999999999</v>
      </c>
      <c r="N16" s="18">
        <v>7116.58</v>
      </c>
      <c r="O16" s="25">
        <f t="shared" si="2"/>
        <v>65179.96</v>
      </c>
    </row>
    <row r="17" spans="1:15">
      <c r="A17" s="7" t="s">
        <v>41</v>
      </c>
      <c r="B17" s="7">
        <v>226</v>
      </c>
      <c r="C17" s="6"/>
      <c r="D17" s="6">
        <v>4610.5</v>
      </c>
      <c r="E17" s="6">
        <v>3600</v>
      </c>
      <c r="F17" s="6">
        <v>6830</v>
      </c>
      <c r="G17" s="6">
        <v>6450</v>
      </c>
      <c r="H17" s="6">
        <v>11100</v>
      </c>
      <c r="I17" s="6">
        <v>55060</v>
      </c>
      <c r="J17" s="6">
        <v>1830</v>
      </c>
      <c r="K17" s="6"/>
      <c r="L17" s="6">
        <v>24550</v>
      </c>
      <c r="M17" s="6">
        <v>4350</v>
      </c>
      <c r="N17" s="18">
        <v>1830</v>
      </c>
      <c r="O17" s="25">
        <f t="shared" si="2"/>
        <v>120210.5</v>
      </c>
    </row>
    <row r="18" spans="1:15">
      <c r="A18" s="7" t="s">
        <v>42</v>
      </c>
      <c r="B18" s="7">
        <v>227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8"/>
      <c r="O18" s="25">
        <f t="shared" si="2"/>
        <v>0</v>
      </c>
    </row>
    <row r="19" spans="1:15">
      <c r="A19" s="7" t="s">
        <v>43</v>
      </c>
      <c r="B19" s="7">
        <v>290</v>
      </c>
      <c r="C19" s="6"/>
      <c r="D19" s="6"/>
      <c r="E19" s="6"/>
      <c r="F19" s="6"/>
      <c r="G19" s="6">
        <v>67.989999999999995</v>
      </c>
      <c r="H19" s="6"/>
      <c r="I19" s="6"/>
      <c r="J19" s="6"/>
      <c r="K19" s="6"/>
      <c r="L19" s="6"/>
      <c r="M19" s="6"/>
      <c r="N19" s="18"/>
      <c r="O19" s="25">
        <f t="shared" si="2"/>
        <v>67.989999999999995</v>
      </c>
    </row>
    <row r="20" spans="1:15">
      <c r="A20" s="7" t="s">
        <v>20</v>
      </c>
      <c r="B20" s="7">
        <v>310</v>
      </c>
      <c r="C20" s="6"/>
      <c r="D20" s="6">
        <v>17000</v>
      </c>
      <c r="E20" s="6"/>
      <c r="F20" s="6"/>
      <c r="G20" s="6"/>
      <c r="H20" s="6"/>
      <c r="I20" s="6"/>
      <c r="J20" s="6">
        <v>80987.22</v>
      </c>
      <c r="K20" s="6">
        <v>22146</v>
      </c>
      <c r="L20" s="6"/>
      <c r="M20" s="6"/>
      <c r="N20" s="18"/>
      <c r="O20" s="25">
        <f t="shared" si="2"/>
        <v>120133.22</v>
      </c>
    </row>
    <row r="21" spans="1:15">
      <c r="A21" s="7" t="s">
        <v>44</v>
      </c>
      <c r="B21" s="7">
        <v>341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8"/>
      <c r="O21" s="25">
        <f t="shared" si="2"/>
        <v>0</v>
      </c>
    </row>
    <row r="22" spans="1:15">
      <c r="A22" s="7" t="s">
        <v>22</v>
      </c>
      <c r="B22" s="7">
        <v>343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8"/>
      <c r="O22" s="25">
        <f t="shared" si="2"/>
        <v>0</v>
      </c>
    </row>
    <row r="23" spans="1:15">
      <c r="A23" s="7" t="s">
        <v>45</v>
      </c>
      <c r="B23" s="7">
        <v>344</v>
      </c>
      <c r="C23" s="6"/>
      <c r="D23" s="6"/>
      <c r="E23" s="6"/>
      <c r="F23" s="6">
        <v>9600</v>
      </c>
      <c r="G23" s="6"/>
      <c r="H23" s="6">
        <v>21719.200000000001</v>
      </c>
      <c r="I23" s="6">
        <v>7044.8</v>
      </c>
      <c r="J23" s="6"/>
      <c r="K23" s="6"/>
      <c r="L23" s="6"/>
      <c r="M23" s="6"/>
      <c r="N23" s="18">
        <v>8500</v>
      </c>
      <c r="O23" s="25">
        <f t="shared" si="2"/>
        <v>46864</v>
      </c>
    </row>
    <row r="24" spans="1:15">
      <c r="A24" s="7" t="s">
        <v>21</v>
      </c>
      <c r="B24" s="7">
        <v>345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8"/>
      <c r="O24" s="25">
        <f t="shared" si="2"/>
        <v>0</v>
      </c>
    </row>
    <row r="25" spans="1:15">
      <c r="A25" s="7" t="s">
        <v>23</v>
      </c>
      <c r="B25" s="7">
        <v>346</v>
      </c>
      <c r="C25" s="6"/>
      <c r="D25" s="6"/>
      <c r="E25" s="6"/>
      <c r="F25" s="6">
        <v>8200</v>
      </c>
      <c r="G25" s="6">
        <v>4400</v>
      </c>
      <c r="H25" s="6">
        <v>3800</v>
      </c>
      <c r="I25" s="6"/>
      <c r="J25" s="6"/>
      <c r="K25" s="6"/>
      <c r="L25" s="6"/>
      <c r="M25" s="6"/>
      <c r="N25" s="18">
        <v>6840</v>
      </c>
      <c r="O25" s="25">
        <f t="shared" si="2"/>
        <v>23240</v>
      </c>
    </row>
    <row r="26" spans="1:15" s="2" customFormat="1">
      <c r="A26" s="12" t="s">
        <v>24</v>
      </c>
      <c r="B26" s="12"/>
      <c r="C26" s="13">
        <f t="shared" ref="C26:N26" si="3">SUM(C11:C25)</f>
        <v>2040</v>
      </c>
      <c r="D26" s="13">
        <f t="shared" si="3"/>
        <v>26452.1</v>
      </c>
      <c r="E26" s="13">
        <f t="shared" si="3"/>
        <v>16721.599999999999</v>
      </c>
      <c r="F26" s="13">
        <f t="shared" si="3"/>
        <v>29886.2</v>
      </c>
      <c r="G26" s="13">
        <f t="shared" si="3"/>
        <v>13693.039999999999</v>
      </c>
      <c r="H26" s="13">
        <f t="shared" si="3"/>
        <v>51899.82</v>
      </c>
      <c r="I26" s="13">
        <f t="shared" si="3"/>
        <v>67064.960000000006</v>
      </c>
      <c r="J26" s="13">
        <f t="shared" si="3"/>
        <v>85670.34</v>
      </c>
      <c r="K26" s="13">
        <f t="shared" si="3"/>
        <v>32992.639999999999</v>
      </c>
      <c r="L26" s="13">
        <f t="shared" si="3"/>
        <v>27331.48</v>
      </c>
      <c r="M26" s="13">
        <f t="shared" si="3"/>
        <v>26320.16</v>
      </c>
      <c r="N26" s="19">
        <f t="shared" si="3"/>
        <v>27167.059999999998</v>
      </c>
      <c r="O26" s="13">
        <f t="shared" si="2"/>
        <v>407239.39999999991</v>
      </c>
    </row>
    <row r="27" spans="1:15" s="2" customFormat="1">
      <c r="A27" s="10" t="s">
        <v>12</v>
      </c>
      <c r="B27" s="10"/>
      <c r="C27" s="11">
        <f t="shared" ref="C27:N27" si="4">C6+C9-C26</f>
        <v>37323.939999999995</v>
      </c>
      <c r="D27" s="11">
        <f t="shared" si="4"/>
        <v>53261.729999999989</v>
      </c>
      <c r="E27" s="11">
        <f t="shared" si="4"/>
        <v>71201.06</v>
      </c>
      <c r="F27" s="11">
        <f t="shared" si="4"/>
        <v>85021</v>
      </c>
      <c r="G27" s="11">
        <f t="shared" si="4"/>
        <v>109998.07</v>
      </c>
      <c r="H27" s="11">
        <f t="shared" si="4"/>
        <v>85504.88</v>
      </c>
      <c r="I27" s="11">
        <f t="shared" si="4"/>
        <v>44965.61</v>
      </c>
      <c r="J27" s="11">
        <f t="shared" si="4"/>
        <v>-8434.75</v>
      </c>
      <c r="K27" s="11">
        <f t="shared" si="4"/>
        <v>-4761.0999999999985</v>
      </c>
      <c r="L27" s="11">
        <f t="shared" si="4"/>
        <v>5780.2400000000016</v>
      </c>
      <c r="M27" s="11">
        <f t="shared" si="4"/>
        <v>17373.720000000005</v>
      </c>
      <c r="N27" s="20">
        <f t="shared" si="4"/>
        <v>25806.75</v>
      </c>
      <c r="O27" s="11"/>
    </row>
    <row r="28" spans="1:15" ht="47.25" customHeight="1">
      <c r="C28" s="24"/>
    </row>
    <row r="29" spans="1:15">
      <c r="A29" s="55" t="s">
        <v>26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>
      <c r="A30" s="55" t="s">
        <v>49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5">
      <c r="A31" s="55" t="s">
        <v>30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5">
      <c r="A32" s="15"/>
      <c r="B32" s="15" t="s">
        <v>19</v>
      </c>
      <c r="C32" s="15" t="s">
        <v>0</v>
      </c>
      <c r="D32" s="15" t="s">
        <v>1</v>
      </c>
      <c r="E32" s="15" t="s">
        <v>2</v>
      </c>
      <c r="F32" s="15" t="s">
        <v>3</v>
      </c>
      <c r="G32" s="15" t="s">
        <v>4</v>
      </c>
      <c r="H32" s="15" t="s">
        <v>5</v>
      </c>
      <c r="I32" s="15" t="s">
        <v>6</v>
      </c>
      <c r="J32" s="15" t="s">
        <v>7</v>
      </c>
      <c r="K32" s="15" t="s">
        <v>8</v>
      </c>
      <c r="L32" s="15" t="s">
        <v>9</v>
      </c>
      <c r="M32" s="15" t="s">
        <v>10</v>
      </c>
      <c r="N32" s="15" t="s">
        <v>11</v>
      </c>
      <c r="O32" s="15" t="s">
        <v>29</v>
      </c>
    </row>
    <row r="33" spans="1:15">
      <c r="A33" s="3" t="s">
        <v>12</v>
      </c>
      <c r="B33" s="3"/>
      <c r="C33" s="46">
        <v>64551.56</v>
      </c>
      <c r="D33" s="46">
        <f t="shared" ref="D33:N33" si="5">C54</f>
        <v>69420.160000000003</v>
      </c>
      <c r="E33" s="46">
        <f t="shared" si="5"/>
        <v>82272.940000000017</v>
      </c>
      <c r="F33" s="46">
        <f t="shared" si="5"/>
        <v>95110.99000000002</v>
      </c>
      <c r="G33" s="46">
        <f t="shared" si="5"/>
        <v>102716.57000000002</v>
      </c>
      <c r="H33" s="46">
        <f t="shared" si="5"/>
        <v>74044.120000000024</v>
      </c>
      <c r="I33" s="46">
        <f t="shared" si="5"/>
        <v>45860.330000000024</v>
      </c>
      <c r="J33" s="46">
        <f t="shared" si="5"/>
        <v>44818.730000000025</v>
      </c>
      <c r="K33" s="46">
        <f t="shared" si="5"/>
        <v>41277.130000000026</v>
      </c>
      <c r="L33" s="46">
        <f t="shared" si="5"/>
        <v>40235.530000000028</v>
      </c>
      <c r="M33" s="46">
        <f t="shared" si="5"/>
        <v>26520.530000000028</v>
      </c>
      <c r="N33" s="46">
        <f t="shared" si="5"/>
        <v>36193.530000000028</v>
      </c>
      <c r="O33" s="21"/>
    </row>
    <row r="34" spans="1:15">
      <c r="A34" s="8" t="s">
        <v>15</v>
      </c>
      <c r="B34" s="8"/>
      <c r="C34" s="47">
        <v>13150</v>
      </c>
      <c r="D34" s="47">
        <v>25390.07</v>
      </c>
      <c r="E34" s="47">
        <v>27270</v>
      </c>
      <c r="F34" s="47">
        <v>29700</v>
      </c>
      <c r="G34" s="47">
        <v>8667</v>
      </c>
      <c r="H34" s="47">
        <v>4180</v>
      </c>
      <c r="I34" s="47"/>
      <c r="J34" s="47"/>
      <c r="K34" s="47"/>
      <c r="L34" s="47">
        <v>5495</v>
      </c>
      <c r="M34" s="47">
        <v>17485</v>
      </c>
      <c r="N34" s="47">
        <v>11215</v>
      </c>
      <c r="O34" s="47">
        <f>SUM(C34:N34)</f>
        <v>142552.07</v>
      </c>
    </row>
    <row r="35" spans="1:15">
      <c r="A35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5">
      <c r="A36" s="7" t="s">
        <v>27</v>
      </c>
      <c r="B36" s="7">
        <v>211</v>
      </c>
      <c r="C36" s="6">
        <v>8281.4</v>
      </c>
      <c r="D36" s="6">
        <v>7667.69</v>
      </c>
      <c r="E36" s="6">
        <v>8629.64</v>
      </c>
      <c r="F36" s="6">
        <v>9767.9599999999991</v>
      </c>
      <c r="G36" s="6">
        <v>7335.61</v>
      </c>
      <c r="H36" s="6">
        <v>5833.71</v>
      </c>
      <c r="I36" s="6"/>
      <c r="J36" s="6"/>
      <c r="K36" s="6"/>
      <c r="L36" s="6"/>
      <c r="M36" s="6">
        <v>3235.01</v>
      </c>
      <c r="N36" s="6">
        <v>4248.84</v>
      </c>
      <c r="O36" s="25">
        <f>SUM(C36:N36)</f>
        <v>54999.86</v>
      </c>
    </row>
    <row r="37" spans="1:15">
      <c r="A37" s="7" t="s">
        <v>28</v>
      </c>
      <c r="B37" s="7">
        <v>213</v>
      </c>
      <c r="C37" s="6"/>
      <c r="D37" s="6">
        <v>2874.6</v>
      </c>
      <c r="E37" s="6">
        <v>2232.31</v>
      </c>
      <c r="F37" s="6">
        <v>2662.36</v>
      </c>
      <c r="G37" s="6">
        <v>2992.54</v>
      </c>
      <c r="H37" s="6">
        <v>3588.18</v>
      </c>
      <c r="I37" s="6"/>
      <c r="J37" s="6"/>
      <c r="K37" s="6"/>
      <c r="L37" s="6"/>
      <c r="M37" s="6">
        <v>976.99</v>
      </c>
      <c r="N37" s="6">
        <v>1283.1600000000001</v>
      </c>
      <c r="O37" s="25">
        <f t="shared" ref="O37:O53" si="6">SUM(C37:N37)</f>
        <v>16610.140000000003</v>
      </c>
    </row>
    <row r="38" spans="1:15">
      <c r="A38" s="7" t="s">
        <v>16</v>
      </c>
      <c r="B38" s="7">
        <v>212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f t="shared" si="6"/>
        <v>0</v>
      </c>
    </row>
    <row r="39" spans="1:15">
      <c r="A39" s="7" t="s">
        <v>17</v>
      </c>
      <c r="B39" s="7">
        <v>221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f t="shared" si="6"/>
        <v>0</v>
      </c>
    </row>
    <row r="40" spans="1:15">
      <c r="A40" s="7" t="s">
        <v>18</v>
      </c>
      <c r="B40" s="7">
        <v>222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f t="shared" si="6"/>
        <v>0</v>
      </c>
    </row>
    <row r="41" spans="1:15">
      <c r="A41" s="7" t="s">
        <v>38</v>
      </c>
      <c r="B41" s="7">
        <v>223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f t="shared" si="6"/>
        <v>0</v>
      </c>
    </row>
    <row r="42" spans="1:15">
      <c r="A42" s="7" t="s">
        <v>39</v>
      </c>
      <c r="B42" s="7">
        <v>224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>
        <f t="shared" si="6"/>
        <v>0</v>
      </c>
    </row>
    <row r="43" spans="1:15">
      <c r="A43" s="7" t="s">
        <v>40</v>
      </c>
      <c r="B43" s="7">
        <v>225</v>
      </c>
      <c r="C43" s="6"/>
      <c r="D43" s="6"/>
      <c r="E43" s="6"/>
      <c r="F43" s="6">
        <v>6041.6</v>
      </c>
      <c r="G43" s="6">
        <v>6041.6</v>
      </c>
      <c r="H43" s="6">
        <v>3041.6</v>
      </c>
      <c r="I43" s="6">
        <v>1041.5999999999999</v>
      </c>
      <c r="J43" s="6">
        <v>3541.6</v>
      </c>
      <c r="K43" s="6">
        <v>1041.5999999999999</v>
      </c>
      <c r="L43" s="6"/>
      <c r="M43" s="6"/>
      <c r="N43" s="6"/>
      <c r="O43" s="25">
        <f t="shared" si="6"/>
        <v>20749.599999999999</v>
      </c>
    </row>
    <row r="44" spans="1:15">
      <c r="A44" s="7" t="s">
        <v>41</v>
      </c>
      <c r="B44" s="7">
        <v>226</v>
      </c>
      <c r="C44" s="6"/>
      <c r="D44" s="6">
        <v>1995</v>
      </c>
      <c r="E44" s="6">
        <v>3570</v>
      </c>
      <c r="F44" s="6">
        <v>3622.5</v>
      </c>
      <c r="G44" s="6">
        <v>3832.5</v>
      </c>
      <c r="H44" s="6">
        <v>1837.5</v>
      </c>
      <c r="I44" s="6"/>
      <c r="J44" s="6"/>
      <c r="K44" s="6"/>
      <c r="L44" s="6"/>
      <c r="M44" s="6"/>
      <c r="N44" s="6">
        <v>2981</v>
      </c>
      <c r="O44" s="25">
        <f t="shared" si="6"/>
        <v>17838.5</v>
      </c>
    </row>
    <row r="45" spans="1:15">
      <c r="A45" s="7" t="s">
        <v>42</v>
      </c>
      <c r="B45" s="7">
        <v>227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f t="shared" si="6"/>
        <v>0</v>
      </c>
    </row>
    <row r="46" spans="1:15">
      <c r="A46" s="7" t="s">
        <v>43</v>
      </c>
      <c r="B46" s="7">
        <v>290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f t="shared" si="6"/>
        <v>0</v>
      </c>
    </row>
    <row r="47" spans="1:15">
      <c r="A47" s="7" t="s">
        <v>20</v>
      </c>
      <c r="B47" s="7">
        <v>310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f t="shared" si="6"/>
        <v>0</v>
      </c>
    </row>
    <row r="48" spans="1:15">
      <c r="A48" s="7" t="s">
        <v>44</v>
      </c>
      <c r="B48" s="7">
        <v>341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f t="shared" si="6"/>
        <v>0</v>
      </c>
    </row>
    <row r="49" spans="1:15">
      <c r="A49" s="7" t="s">
        <v>22</v>
      </c>
      <c r="B49" s="7">
        <v>343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f t="shared" si="6"/>
        <v>0</v>
      </c>
    </row>
    <row r="50" spans="1:15">
      <c r="A50" s="7" t="s">
        <v>45</v>
      </c>
      <c r="B50" s="7">
        <v>344</v>
      </c>
      <c r="C50" s="6"/>
      <c r="D50" s="6"/>
      <c r="E50" s="6"/>
      <c r="F50" s="6"/>
      <c r="G50" s="6">
        <v>4858.2</v>
      </c>
      <c r="H50" s="6">
        <v>11335.8</v>
      </c>
      <c r="I50" s="6"/>
      <c r="J50" s="6"/>
      <c r="K50" s="6"/>
      <c r="L50" s="6">
        <v>9310</v>
      </c>
      <c r="M50" s="6"/>
      <c r="N50" s="6"/>
      <c r="O50" s="25">
        <f t="shared" si="6"/>
        <v>25504</v>
      </c>
    </row>
    <row r="51" spans="1:15">
      <c r="A51" s="7" t="s">
        <v>21</v>
      </c>
      <c r="B51" s="7">
        <v>345</v>
      </c>
      <c r="C51" s="6"/>
      <c r="D51" s="6"/>
      <c r="E51" s="6"/>
      <c r="F51" s="6"/>
      <c r="G51" s="6">
        <v>2883</v>
      </c>
      <c r="H51" s="6">
        <v>6727</v>
      </c>
      <c r="I51" s="6"/>
      <c r="J51" s="6"/>
      <c r="K51" s="6"/>
      <c r="L51" s="6"/>
      <c r="M51" s="6"/>
      <c r="N51" s="6"/>
      <c r="O51" s="25">
        <f t="shared" si="6"/>
        <v>9610</v>
      </c>
    </row>
    <row r="52" spans="1:15">
      <c r="A52" s="7" t="s">
        <v>23</v>
      </c>
      <c r="B52" s="7">
        <v>346</v>
      </c>
      <c r="C52" s="6"/>
      <c r="D52" s="6"/>
      <c r="E52" s="6"/>
      <c r="F52" s="6"/>
      <c r="G52" s="6">
        <v>9396</v>
      </c>
      <c r="H52" s="6"/>
      <c r="I52" s="6"/>
      <c r="J52" s="6"/>
      <c r="K52" s="6"/>
      <c r="L52" s="6">
        <v>9900</v>
      </c>
      <c r="M52" s="6">
        <v>3600</v>
      </c>
      <c r="N52" s="6"/>
      <c r="O52" s="25">
        <f t="shared" si="6"/>
        <v>22896</v>
      </c>
    </row>
    <row r="53" spans="1:15">
      <c r="A53" s="12" t="s">
        <v>24</v>
      </c>
      <c r="B53" s="12"/>
      <c r="C53" s="13">
        <f t="shared" ref="C53:N53" si="7">SUM(C36:C52)</f>
        <v>8281.4</v>
      </c>
      <c r="D53" s="13">
        <f t="shared" si="7"/>
        <v>12537.289999999999</v>
      </c>
      <c r="E53" s="13">
        <f t="shared" si="7"/>
        <v>14431.949999999999</v>
      </c>
      <c r="F53" s="13">
        <f t="shared" si="7"/>
        <v>22094.42</v>
      </c>
      <c r="G53" s="13">
        <f t="shared" si="7"/>
        <v>37339.449999999997</v>
      </c>
      <c r="H53" s="13">
        <f t="shared" si="7"/>
        <v>32363.79</v>
      </c>
      <c r="I53" s="13">
        <f t="shared" si="7"/>
        <v>1041.5999999999999</v>
      </c>
      <c r="J53" s="13">
        <f t="shared" si="7"/>
        <v>3541.6</v>
      </c>
      <c r="K53" s="13">
        <f t="shared" si="7"/>
        <v>1041.5999999999999</v>
      </c>
      <c r="L53" s="13">
        <f t="shared" si="7"/>
        <v>19210</v>
      </c>
      <c r="M53" s="13">
        <f t="shared" si="7"/>
        <v>7812</v>
      </c>
      <c r="N53" s="13">
        <f t="shared" si="7"/>
        <v>8513</v>
      </c>
      <c r="O53" s="13">
        <f t="shared" si="6"/>
        <v>168208.1</v>
      </c>
    </row>
    <row r="54" spans="1:15">
      <c r="A54" s="10" t="s">
        <v>12</v>
      </c>
      <c r="B54" s="10"/>
      <c r="C54" s="11">
        <f t="shared" ref="C54:N54" si="8">C33+C34-C53</f>
        <v>69420.160000000003</v>
      </c>
      <c r="D54" s="11">
        <f t="shared" si="8"/>
        <v>82272.940000000017</v>
      </c>
      <c r="E54" s="11">
        <f t="shared" si="8"/>
        <v>95110.99000000002</v>
      </c>
      <c r="F54" s="11">
        <f t="shared" si="8"/>
        <v>102716.57000000002</v>
      </c>
      <c r="G54" s="11">
        <f t="shared" si="8"/>
        <v>74044.120000000024</v>
      </c>
      <c r="H54" s="11">
        <f t="shared" si="8"/>
        <v>45860.330000000024</v>
      </c>
      <c r="I54" s="11">
        <f t="shared" si="8"/>
        <v>44818.730000000025</v>
      </c>
      <c r="J54" s="11">
        <f t="shared" si="8"/>
        <v>41277.130000000026</v>
      </c>
      <c r="K54" s="11">
        <f t="shared" si="8"/>
        <v>40235.530000000028</v>
      </c>
      <c r="L54" s="11">
        <f t="shared" si="8"/>
        <v>26520.530000000028</v>
      </c>
      <c r="M54" s="11">
        <f t="shared" si="8"/>
        <v>36193.530000000028</v>
      </c>
      <c r="N54" s="11">
        <f t="shared" si="8"/>
        <v>38895.530000000028</v>
      </c>
      <c r="O54" s="11"/>
    </row>
    <row r="55" spans="1:15" ht="31.5" customHeight="1"/>
    <row r="56" spans="1: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</row>
    <row r="57" spans="1:15" s="14" customFormat="1">
      <c r="A57" s="28" t="s">
        <v>12</v>
      </c>
      <c r="B57" s="28"/>
      <c r="C57" s="27">
        <v>58532.52</v>
      </c>
      <c r="D57" s="27">
        <f>C60</f>
        <v>58141.119999999988</v>
      </c>
      <c r="E57" s="27">
        <f>D60</f>
        <v>62832.871999999981</v>
      </c>
      <c r="F57" s="27">
        <f t="shared" ref="F57:N57" si="9">E60</f>
        <v>68332.921999999977</v>
      </c>
      <c r="G57" s="27">
        <f t="shared" si="9"/>
        <v>73722.601999999984</v>
      </c>
      <c r="H57" s="27">
        <f t="shared" si="9"/>
        <v>68594.651999999987</v>
      </c>
      <c r="I57" s="27">
        <f t="shared" si="9"/>
        <v>61680.761999999988</v>
      </c>
      <c r="J57" s="27">
        <f t="shared" si="9"/>
        <v>61680.761999999988</v>
      </c>
      <c r="K57" s="27">
        <f t="shared" si="9"/>
        <v>61680.761999999988</v>
      </c>
      <c r="L57" s="27">
        <f t="shared" si="9"/>
        <v>61680.761999999988</v>
      </c>
      <c r="M57" s="27">
        <f t="shared" si="9"/>
        <v>64977.761999999988</v>
      </c>
      <c r="N57" s="27">
        <f t="shared" si="9"/>
        <v>71256.761999999988</v>
      </c>
      <c r="O57" s="27"/>
    </row>
    <row r="58" spans="1:15">
      <c r="A58" s="29" t="s">
        <v>31</v>
      </c>
      <c r="B58" s="29">
        <v>60</v>
      </c>
      <c r="C58" s="30">
        <f t="shared" ref="C58:N58" si="10">C34*$B$58/100</f>
        <v>7890</v>
      </c>
      <c r="D58" s="30">
        <f t="shared" si="10"/>
        <v>15234.041999999999</v>
      </c>
      <c r="E58" s="30">
        <f t="shared" si="10"/>
        <v>16362</v>
      </c>
      <c r="F58" s="30">
        <f t="shared" si="10"/>
        <v>17820</v>
      </c>
      <c r="G58" s="30">
        <f t="shared" si="10"/>
        <v>5200.2</v>
      </c>
      <c r="H58" s="30">
        <f t="shared" si="10"/>
        <v>2508</v>
      </c>
      <c r="I58" s="30">
        <f t="shared" si="10"/>
        <v>0</v>
      </c>
      <c r="J58" s="30">
        <f t="shared" si="10"/>
        <v>0</v>
      </c>
      <c r="K58" s="30">
        <f t="shared" si="10"/>
        <v>0</v>
      </c>
      <c r="L58" s="30">
        <f t="shared" si="10"/>
        <v>3297</v>
      </c>
      <c r="M58" s="30">
        <f t="shared" si="10"/>
        <v>10491</v>
      </c>
      <c r="N58" s="30">
        <f t="shared" si="10"/>
        <v>6729</v>
      </c>
      <c r="O58" s="30">
        <f>SUM(C58:N58)</f>
        <v>85531.241999999998</v>
      </c>
    </row>
    <row r="59" spans="1:15">
      <c r="A59" s="29" t="s">
        <v>32</v>
      </c>
      <c r="B59" s="29" t="s">
        <v>46</v>
      </c>
      <c r="C59" s="30">
        <f>C36+C37+C71</f>
        <v>8281.4</v>
      </c>
      <c r="D59" s="30">
        <f t="shared" ref="D59:N59" si="11">D36+D37+D71</f>
        <v>10542.289999999999</v>
      </c>
      <c r="E59" s="30">
        <f t="shared" si="11"/>
        <v>10861.949999999999</v>
      </c>
      <c r="F59" s="30">
        <f t="shared" si="11"/>
        <v>12430.32</v>
      </c>
      <c r="G59" s="30">
        <f t="shared" si="11"/>
        <v>10328.15</v>
      </c>
      <c r="H59" s="30">
        <f t="shared" si="11"/>
        <v>9421.89</v>
      </c>
      <c r="I59" s="30">
        <f t="shared" si="11"/>
        <v>0</v>
      </c>
      <c r="J59" s="30">
        <f t="shared" si="11"/>
        <v>0</v>
      </c>
      <c r="K59" s="30">
        <f t="shared" si="11"/>
        <v>0</v>
      </c>
      <c r="L59" s="30">
        <f t="shared" si="11"/>
        <v>0</v>
      </c>
      <c r="M59" s="30">
        <f t="shared" si="11"/>
        <v>4212</v>
      </c>
      <c r="N59" s="30">
        <f t="shared" si="11"/>
        <v>5532</v>
      </c>
      <c r="O59" s="30">
        <f>SUM(C59:N59)</f>
        <v>71610</v>
      </c>
    </row>
    <row r="60" spans="1:15" s="14" customFormat="1">
      <c r="A60" s="28" t="s">
        <v>33</v>
      </c>
      <c r="B60" s="28"/>
      <c r="C60" s="27">
        <f>C57+C58-C59</f>
        <v>58141.119999999988</v>
      </c>
      <c r="D60" s="27">
        <f>D57+D58-D59</f>
        <v>62832.871999999981</v>
      </c>
      <c r="E60" s="27">
        <f t="shared" ref="E60:N60" si="12">E57+E58-E59</f>
        <v>68332.921999999977</v>
      </c>
      <c r="F60" s="27">
        <f t="shared" si="12"/>
        <v>73722.601999999984</v>
      </c>
      <c r="G60" s="27">
        <f t="shared" si="12"/>
        <v>68594.651999999987</v>
      </c>
      <c r="H60" s="27">
        <f t="shared" si="12"/>
        <v>61680.761999999988</v>
      </c>
      <c r="I60" s="27">
        <f t="shared" si="12"/>
        <v>61680.761999999988</v>
      </c>
      <c r="J60" s="27">
        <f t="shared" si="12"/>
        <v>61680.761999999988</v>
      </c>
      <c r="K60" s="27">
        <f t="shared" si="12"/>
        <v>61680.761999999988</v>
      </c>
      <c r="L60" s="27">
        <f t="shared" si="12"/>
        <v>64977.761999999988</v>
      </c>
      <c r="M60" s="27">
        <f t="shared" si="12"/>
        <v>71256.761999999988</v>
      </c>
      <c r="N60" s="27">
        <f t="shared" si="12"/>
        <v>72453.761999999988</v>
      </c>
      <c r="O60" s="27"/>
    </row>
    <row r="61" spans="1:15" s="45" customFormat="1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4" customFormat="1">
      <c r="A62" s="33" t="s">
        <v>12</v>
      </c>
      <c r="B62" s="33"/>
      <c r="C62" s="34">
        <v>-8945.76</v>
      </c>
      <c r="D62" s="34">
        <f>C65</f>
        <v>-7630.76</v>
      </c>
      <c r="E62" s="34">
        <f t="shared" ref="E62:N62" si="13">D65</f>
        <v>-5091.7530000000006</v>
      </c>
      <c r="F62" s="34">
        <f t="shared" si="13"/>
        <v>-2364.7530000000006</v>
      </c>
      <c r="G62" s="34">
        <f t="shared" si="13"/>
        <v>-5436.353000000001</v>
      </c>
      <c r="H62" s="34">
        <f t="shared" si="13"/>
        <v>-10611.253000000001</v>
      </c>
      <c r="I62" s="34">
        <f t="shared" si="13"/>
        <v>-13234.853000000001</v>
      </c>
      <c r="J62" s="34">
        <f t="shared" si="13"/>
        <v>-14276.453000000001</v>
      </c>
      <c r="K62" s="34">
        <f t="shared" si="13"/>
        <v>-17818.053</v>
      </c>
      <c r="L62" s="34">
        <f t="shared" si="13"/>
        <v>-18859.652999999998</v>
      </c>
      <c r="M62" s="34">
        <f t="shared" si="13"/>
        <v>-18310.152999999998</v>
      </c>
      <c r="N62" s="34">
        <f t="shared" si="13"/>
        <v>-16561.652999999998</v>
      </c>
      <c r="O62" s="34"/>
    </row>
    <row r="63" spans="1:15">
      <c r="A63" s="35" t="s">
        <v>34</v>
      </c>
      <c r="B63" s="35">
        <v>10</v>
      </c>
      <c r="C63" s="36">
        <f t="shared" ref="C63:N63" si="14">C34*$B$63/100</f>
        <v>1315</v>
      </c>
      <c r="D63" s="36">
        <f t="shared" si="14"/>
        <v>2539.0070000000001</v>
      </c>
      <c r="E63" s="36">
        <f t="shared" si="14"/>
        <v>2727</v>
      </c>
      <c r="F63" s="36">
        <f t="shared" si="14"/>
        <v>2970</v>
      </c>
      <c r="G63" s="36">
        <f t="shared" si="14"/>
        <v>866.7</v>
      </c>
      <c r="H63" s="36">
        <f t="shared" si="14"/>
        <v>418</v>
      </c>
      <c r="I63" s="36">
        <f t="shared" si="14"/>
        <v>0</v>
      </c>
      <c r="J63" s="36">
        <f t="shared" si="14"/>
        <v>0</v>
      </c>
      <c r="K63" s="36">
        <f t="shared" si="14"/>
        <v>0</v>
      </c>
      <c r="L63" s="36">
        <f t="shared" si="14"/>
        <v>549.5</v>
      </c>
      <c r="M63" s="36">
        <f t="shared" si="14"/>
        <v>1748.5</v>
      </c>
      <c r="N63" s="36">
        <f t="shared" si="14"/>
        <v>1121.5</v>
      </c>
      <c r="O63" s="37">
        <f>SUM(C63:N63)</f>
        <v>14255.207</v>
      </c>
    </row>
    <row r="64" spans="1:15">
      <c r="A64" s="35" t="s">
        <v>35</v>
      </c>
      <c r="B64" s="35"/>
      <c r="C64" s="36">
        <f>C39+C41+C43</f>
        <v>0</v>
      </c>
      <c r="D64" s="36">
        <f t="shared" ref="D64:N64" si="15">D41+D42+D43</f>
        <v>0</v>
      </c>
      <c r="E64" s="36">
        <f t="shared" si="15"/>
        <v>0</v>
      </c>
      <c r="F64" s="36">
        <f t="shared" si="15"/>
        <v>6041.6</v>
      </c>
      <c r="G64" s="36">
        <f t="shared" si="15"/>
        <v>6041.6</v>
      </c>
      <c r="H64" s="36">
        <f t="shared" si="15"/>
        <v>3041.6</v>
      </c>
      <c r="I64" s="36">
        <f t="shared" si="15"/>
        <v>1041.5999999999999</v>
      </c>
      <c r="J64" s="36">
        <f t="shared" si="15"/>
        <v>3541.6</v>
      </c>
      <c r="K64" s="36">
        <f t="shared" si="15"/>
        <v>1041.5999999999999</v>
      </c>
      <c r="L64" s="36">
        <f t="shared" si="15"/>
        <v>0</v>
      </c>
      <c r="M64" s="36">
        <f t="shared" si="15"/>
        <v>0</v>
      </c>
      <c r="N64" s="36">
        <f t="shared" si="15"/>
        <v>0</v>
      </c>
      <c r="O64" s="37">
        <f>SUM(C64:N64)</f>
        <v>20749.599999999999</v>
      </c>
    </row>
    <row r="65" spans="1:15" s="14" customFormat="1" ht="15.75" customHeight="1">
      <c r="A65" s="33" t="s">
        <v>33</v>
      </c>
      <c r="B65" s="33"/>
      <c r="C65" s="34">
        <f>C62+C63-C64</f>
        <v>-7630.76</v>
      </c>
      <c r="D65" s="34">
        <f t="shared" ref="D65:N65" si="16">D62+D63-D64</f>
        <v>-5091.7530000000006</v>
      </c>
      <c r="E65" s="34">
        <f t="shared" si="16"/>
        <v>-2364.7530000000006</v>
      </c>
      <c r="F65" s="34">
        <f t="shared" si="16"/>
        <v>-5436.353000000001</v>
      </c>
      <c r="G65" s="34">
        <f t="shared" si="16"/>
        <v>-10611.253000000001</v>
      </c>
      <c r="H65" s="34">
        <f t="shared" si="16"/>
        <v>-13234.853000000001</v>
      </c>
      <c r="I65" s="34">
        <f t="shared" si="16"/>
        <v>-14276.453000000001</v>
      </c>
      <c r="J65" s="34">
        <f t="shared" si="16"/>
        <v>-17818.053</v>
      </c>
      <c r="K65" s="34">
        <f t="shared" si="16"/>
        <v>-18859.652999999998</v>
      </c>
      <c r="L65" s="34">
        <f t="shared" si="16"/>
        <v>-18310.152999999998</v>
      </c>
      <c r="M65" s="34">
        <f t="shared" si="16"/>
        <v>-16561.652999999998</v>
      </c>
      <c r="N65" s="34">
        <f t="shared" si="16"/>
        <v>-15440.152999999998</v>
      </c>
      <c r="O65" s="34"/>
    </row>
    <row r="66" spans="1:15" s="45" customFormat="1">
      <c r="A66" s="31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14" customFormat="1">
      <c r="A67" s="38" t="s">
        <v>12</v>
      </c>
      <c r="B67" s="38"/>
      <c r="C67" s="39">
        <v>14964.8</v>
      </c>
      <c r="D67" s="39">
        <f>C70</f>
        <v>18909.8</v>
      </c>
      <c r="E67" s="39">
        <f t="shared" ref="E67:N67" si="17">D70</f>
        <v>24531.821</v>
      </c>
      <c r="F67" s="39">
        <f t="shared" si="17"/>
        <v>29142.821</v>
      </c>
      <c r="G67" s="39">
        <f t="shared" si="17"/>
        <v>34430.320999999996</v>
      </c>
      <c r="H67" s="39">
        <f t="shared" si="17"/>
        <v>16060.720999999994</v>
      </c>
      <c r="I67" s="39">
        <f t="shared" si="17"/>
        <v>-2585.5790000000052</v>
      </c>
      <c r="J67" s="39">
        <f t="shared" si="17"/>
        <v>-2585.5790000000052</v>
      </c>
      <c r="K67" s="39">
        <f t="shared" si="17"/>
        <v>-2585.5790000000052</v>
      </c>
      <c r="L67" s="39">
        <f t="shared" si="17"/>
        <v>-2585.5790000000052</v>
      </c>
      <c r="M67" s="39">
        <f t="shared" si="17"/>
        <v>-20147.079000000005</v>
      </c>
      <c r="N67" s="39">
        <f t="shared" si="17"/>
        <v>-18501.579000000005</v>
      </c>
      <c r="O67" s="39"/>
    </row>
    <row r="68" spans="1:15">
      <c r="A68" s="40" t="s">
        <v>36</v>
      </c>
      <c r="B68" s="40">
        <v>30</v>
      </c>
      <c r="C68" s="41">
        <f t="shared" ref="C68:N68" si="18">C34*$B$68/100</f>
        <v>3945</v>
      </c>
      <c r="D68" s="41">
        <f t="shared" si="18"/>
        <v>7617.0209999999997</v>
      </c>
      <c r="E68" s="41">
        <f t="shared" si="18"/>
        <v>8181</v>
      </c>
      <c r="F68" s="41">
        <f t="shared" si="18"/>
        <v>8910</v>
      </c>
      <c r="G68" s="41">
        <f t="shared" si="18"/>
        <v>2600.1</v>
      </c>
      <c r="H68" s="41">
        <f t="shared" si="18"/>
        <v>1254</v>
      </c>
      <c r="I68" s="41">
        <f t="shared" si="18"/>
        <v>0</v>
      </c>
      <c r="J68" s="41">
        <f t="shared" si="18"/>
        <v>0</v>
      </c>
      <c r="K68" s="41">
        <f t="shared" si="18"/>
        <v>0</v>
      </c>
      <c r="L68" s="41">
        <f t="shared" si="18"/>
        <v>1648.5</v>
      </c>
      <c r="M68" s="41">
        <f t="shared" si="18"/>
        <v>5245.5</v>
      </c>
      <c r="N68" s="41">
        <f t="shared" si="18"/>
        <v>3364.5</v>
      </c>
      <c r="O68" s="42">
        <f>SUM(C68:N68)</f>
        <v>42765.620999999999</v>
      </c>
    </row>
    <row r="69" spans="1:15">
      <c r="A69" s="40" t="s">
        <v>37</v>
      </c>
      <c r="B69" s="40"/>
      <c r="C69" s="41">
        <f>C38+C40+C42+C44+C45+C46+C47+C48+C50+C51+C52-C71</f>
        <v>0</v>
      </c>
      <c r="D69" s="41">
        <f t="shared" ref="D69:N69" si="19">D38+D40+D42+D44+D45+D46+D47+D48+D50+D51+D52-D71</f>
        <v>1995</v>
      </c>
      <c r="E69" s="41">
        <f t="shared" si="19"/>
        <v>3570</v>
      </c>
      <c r="F69" s="41">
        <f t="shared" si="19"/>
        <v>3622.5</v>
      </c>
      <c r="G69" s="41">
        <f t="shared" si="19"/>
        <v>20969.7</v>
      </c>
      <c r="H69" s="41">
        <f t="shared" si="19"/>
        <v>19900.3</v>
      </c>
      <c r="I69" s="41">
        <f t="shared" si="19"/>
        <v>0</v>
      </c>
      <c r="J69" s="41">
        <f t="shared" si="19"/>
        <v>0</v>
      </c>
      <c r="K69" s="41">
        <f t="shared" si="19"/>
        <v>0</v>
      </c>
      <c r="L69" s="41">
        <f t="shared" si="19"/>
        <v>19210</v>
      </c>
      <c r="M69" s="41">
        <f t="shared" si="19"/>
        <v>3600</v>
      </c>
      <c r="N69" s="41">
        <f t="shared" si="19"/>
        <v>2981</v>
      </c>
      <c r="O69" s="42">
        <f>SUM(C69:N69)</f>
        <v>75848.5</v>
      </c>
    </row>
    <row r="70" spans="1:15" s="14" customFormat="1">
      <c r="A70" s="50" t="s">
        <v>33</v>
      </c>
      <c r="B70" s="50"/>
      <c r="C70" s="51">
        <f>C67+C68-C69</f>
        <v>18909.8</v>
      </c>
      <c r="D70" s="51">
        <f t="shared" ref="D70:N70" si="20">D67+D68-D69</f>
        <v>24531.821</v>
      </c>
      <c r="E70" s="51">
        <f t="shared" si="20"/>
        <v>29142.821</v>
      </c>
      <c r="F70" s="51">
        <f t="shared" si="20"/>
        <v>34430.320999999996</v>
      </c>
      <c r="G70" s="51">
        <f t="shared" si="20"/>
        <v>16060.720999999994</v>
      </c>
      <c r="H70" s="51">
        <f t="shared" si="20"/>
        <v>-2585.5790000000052</v>
      </c>
      <c r="I70" s="51">
        <f t="shared" si="20"/>
        <v>-2585.5790000000052</v>
      </c>
      <c r="J70" s="51">
        <f t="shared" si="20"/>
        <v>-2585.5790000000052</v>
      </c>
      <c r="K70" s="51">
        <f t="shared" si="20"/>
        <v>-2585.5790000000052</v>
      </c>
      <c r="L70" s="51">
        <f t="shared" si="20"/>
        <v>-20147.079000000005</v>
      </c>
      <c r="M70" s="51">
        <f t="shared" si="20"/>
        <v>-18501.579000000005</v>
      </c>
      <c r="N70" s="51">
        <f t="shared" si="20"/>
        <v>-18118.079000000005</v>
      </c>
      <c r="O70" s="51"/>
    </row>
    <row r="71" spans="1:15">
      <c r="A71" s="52" t="s">
        <v>46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>
      <c r="C72" s="48"/>
      <c r="D72" s="48"/>
      <c r="E72" s="48"/>
      <c r="J72" s="14" t="s">
        <v>47</v>
      </c>
    </row>
    <row r="73" spans="1:15">
      <c r="C73" s="49">
        <f t="shared" ref="C73:I73" si="21">C70+C60+C65</f>
        <v>69420.159999999989</v>
      </c>
      <c r="D73" s="49">
        <f t="shared" si="21"/>
        <v>82272.939999999988</v>
      </c>
      <c r="E73" s="49">
        <f t="shared" si="21"/>
        <v>95110.989999999976</v>
      </c>
      <c r="F73" s="49">
        <f t="shared" si="21"/>
        <v>102716.56999999998</v>
      </c>
      <c r="G73" s="49">
        <f t="shared" si="21"/>
        <v>74044.119999999981</v>
      </c>
      <c r="H73" s="49">
        <f t="shared" si="21"/>
        <v>45860.32999999998</v>
      </c>
      <c r="I73" s="49">
        <f t="shared" si="21"/>
        <v>44818.729999999981</v>
      </c>
      <c r="J73" s="49"/>
      <c r="K73" s="49"/>
      <c r="L73" s="49"/>
      <c r="M73" s="49"/>
    </row>
    <row r="74" spans="1:15">
      <c r="C74" s="48"/>
      <c r="J74" s="48"/>
      <c r="M74" s="48"/>
      <c r="N74" s="48"/>
    </row>
    <row r="75" spans="1:15">
      <c r="C75" s="1"/>
      <c r="D75" s="48"/>
    </row>
    <row r="76" spans="1:15">
      <c r="C76" s="48"/>
      <c r="D76" s="48"/>
    </row>
  </sheetData>
  <mergeCells count="6">
    <mergeCell ref="A31:N31"/>
    <mergeCell ref="A1:N1"/>
    <mergeCell ref="A2:N2"/>
    <mergeCell ref="A3:N3"/>
    <mergeCell ref="A29:N29"/>
    <mergeCell ref="A30:N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2022-01-12T08:45:29Z</dcterms:modified>
</cp:coreProperties>
</file>